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65456" windowWidth="23520" windowHeight="14800" activeTab="1"/>
  </bookViews>
  <sheets>
    <sheet name="Øyvind" sheetId="1" r:id="rId1"/>
    <sheet name="Helenes forsøk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?yvind Halskau</author>
    <author>Helene Bustad Johannessen</author>
  </authors>
  <commentList>
    <comment ref="A14" authorId="0">
      <text>
        <r>
          <rPr>
            <b/>
            <sz val="8"/>
            <rFont val="Tahoma"/>
            <family val="0"/>
          </rPr>
          <t>Øyvind Halskau:</t>
        </r>
        <r>
          <rPr>
            <sz val="8"/>
            <rFont val="Tahoma"/>
            <family val="0"/>
          </rPr>
          <t xml:space="preserve">
15 sept 2008  - First batch of liposomes prepared by Helene B. Johannessen</t>
        </r>
      </text>
    </comment>
    <comment ref="A19" authorId="1">
      <text>
        <r>
          <rPr>
            <b/>
            <sz val="8"/>
            <rFont val="Tahoma"/>
            <family val="0"/>
          </rPr>
          <t>Helene Bustad Johannessen:</t>
        </r>
        <r>
          <rPr>
            <sz val="8"/>
            <rFont val="Tahoma"/>
            <family val="0"/>
          </rPr>
          <t xml:space="preserve">
220908: Nytt forsøk med lipider.</t>
        </r>
      </text>
    </comment>
  </commentList>
</comments>
</file>

<file path=xl/sharedStrings.xml><?xml version="1.0" encoding="utf-8"?>
<sst xmlns="http://schemas.openxmlformats.org/spreadsheetml/2006/main" count="100" uniqueCount="67">
  <si>
    <t>DMPG mg</t>
  </si>
  <si>
    <t>mol weight</t>
  </si>
  <si>
    <t>PBPS</t>
  </si>
  <si>
    <t>EYL</t>
  </si>
  <si>
    <t>DOPG</t>
  </si>
  <si>
    <t>DMPC</t>
  </si>
  <si>
    <t>DMPS</t>
  </si>
  <si>
    <t>Mass lipid 1</t>
  </si>
  <si>
    <t>Mass lipid 2</t>
  </si>
  <si>
    <t>[Lipid 1]</t>
  </si>
  <si>
    <t>[Lipid 2]</t>
  </si>
  <si>
    <t>mg</t>
  </si>
  <si>
    <t>mM</t>
  </si>
  <si>
    <t>Ratio L1/L2</t>
  </si>
  <si>
    <t>[Tot. Lipid]</t>
  </si>
  <si>
    <t>DSPC</t>
  </si>
  <si>
    <t>EYL:EYL</t>
  </si>
  <si>
    <t>EYL:PBPS 1:3</t>
  </si>
  <si>
    <t>EYL:PBPS 1:1</t>
  </si>
  <si>
    <t>EYL:PBPS 3:1</t>
  </si>
  <si>
    <t xml:space="preserve">Final </t>
  </si>
  <si>
    <t>volume, mL</t>
  </si>
  <si>
    <t xml:space="preserve">Volume of </t>
  </si>
  <si>
    <t>lipid 1</t>
  </si>
  <si>
    <t>lipid 2</t>
  </si>
  <si>
    <t>Initial conc. (mg/mL)</t>
  </si>
  <si>
    <t>NA</t>
  </si>
  <si>
    <t>DMPC</t>
  </si>
  <si>
    <t>DMPC:DMPC</t>
  </si>
  <si>
    <t>DMPC:DMPG 1+1</t>
  </si>
  <si>
    <t>DMPG</t>
  </si>
  <si>
    <t>DMPC</t>
  </si>
  <si>
    <t>DMPG</t>
  </si>
  <si>
    <t>DMPS</t>
  </si>
  <si>
    <t>mol. Weight</t>
  </si>
  <si>
    <t>Initial conc. (mg/mL)</t>
  </si>
  <si>
    <t>Final</t>
  </si>
  <si>
    <t>volume, mL</t>
  </si>
  <si>
    <t>Volume</t>
  </si>
  <si>
    <t>Lipid 1</t>
  </si>
  <si>
    <t>Mass lipid 1</t>
  </si>
  <si>
    <t>mg</t>
  </si>
  <si>
    <t>Volume</t>
  </si>
  <si>
    <t>Lipid 2</t>
  </si>
  <si>
    <t>Mass lipid 2</t>
  </si>
  <si>
    <t>[Lipid 1]</t>
  </si>
  <si>
    <t>mM</t>
  </si>
  <si>
    <t>[Lpid 2]</t>
  </si>
  <si>
    <t>L1/L2</t>
  </si>
  <si>
    <t>[Tot. Lipid]</t>
  </si>
  <si>
    <t>DMPC:DMPS 1+3</t>
  </si>
  <si>
    <t>DMPC:DMPS 1+1</t>
  </si>
  <si>
    <t>DMPC:DMPS 3+1</t>
  </si>
  <si>
    <t>DMPC:DMPG 3+1</t>
  </si>
  <si>
    <t>DMPC:DMPG 1+3</t>
  </si>
  <si>
    <t>DMPC mg</t>
  </si>
  <si>
    <t>DMPS mg</t>
  </si>
  <si>
    <t>EggPC</t>
  </si>
  <si>
    <t>EggPC</t>
  </si>
  <si>
    <t>EggPC:DMPS 1+1</t>
  </si>
  <si>
    <t>DMPS:DMPS</t>
  </si>
  <si>
    <t>DMPG:DMPG</t>
  </si>
  <si>
    <t>EggPC:DMPG 1+1</t>
  </si>
  <si>
    <t>POPC</t>
  </si>
  <si>
    <t>POPC</t>
  </si>
  <si>
    <t>POPS</t>
  </si>
  <si>
    <t>POPC:POPS1+1</t>
  </si>
</sst>
</file>

<file path=xl/styles.xml><?xml version="1.0" encoding="utf-8"?>
<styleSheet xmlns="http://schemas.openxmlformats.org/spreadsheetml/2006/main">
  <numFmts count="35">
    <numFmt numFmtId="5" formatCode="&quot;NKr&quot;#,##0_);\(&quot;NKr&quot;#,##0\)"/>
    <numFmt numFmtId="6" formatCode="&quot;NKr&quot;#,##0_);[Red]\(&quot;NKr&quot;#,##0\)"/>
    <numFmt numFmtId="7" formatCode="&quot;NKr&quot;#,##0.00_);\(&quot;NKr&quot;#,##0.00\)"/>
    <numFmt numFmtId="8" formatCode="&quot;NKr&quot;#,##0.00_);[Red]\(&quot;NKr&quot;#,##0.00\)"/>
    <numFmt numFmtId="42" formatCode="_(&quot;NKr&quot;* #,##0_);_(&quot;NKr&quot;* \(#,##0\);_(&quot;NKr&quot;* &quot;-&quot;_);_(@_)"/>
    <numFmt numFmtId="41" formatCode="_(* #,##0_);_(* \(#,##0\);_(* &quot;-&quot;_);_(@_)"/>
    <numFmt numFmtId="44" formatCode="_(&quot;NKr&quot;* #,##0.00_);_(&quot;NKr&quot;* \(#,##0.00\);_(&quot;NKr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kr&quot;#,##0;\-&quot;kr&quot;#,##0"/>
    <numFmt numFmtId="179" formatCode="&quot;kr&quot;#,##0;[Red]\-&quot;kr&quot;#,##0"/>
    <numFmt numFmtId="180" formatCode="&quot;kr&quot;#,##0.00;\-&quot;kr&quot;#,##0.00"/>
    <numFmt numFmtId="181" formatCode="&quot;kr&quot;#,##0.00;[Red]\-&quot;kr&quot;#,##0.00"/>
    <numFmt numFmtId="182" formatCode="_-&quot;kr&quot;* #,##0_-;\-&quot;kr&quot;* #,##0_-;_-&quot;kr&quot;* &quot;-&quot;_-;_-@_-"/>
    <numFmt numFmtId="183" formatCode="_-* #,##0_-;\-* #,##0_-;_-* &quot;-&quot;_-;_-@_-"/>
    <numFmt numFmtId="184" formatCode="_-&quot;kr&quot;* #,##0.00_-;\-&quot;kr&quot;* #,##0.00_-;_-&quot;kr&quot;* &quot;-&quot;??_-;_-@_-"/>
    <numFmt numFmtId="185" formatCode="_-* #,##0.00_-;\-* #,##0.00_-;_-* &quot;-&quot;??_-;_-@_-"/>
    <numFmt numFmtId="186" formatCode="0.0"/>
    <numFmt numFmtId="187" formatCode="0.000"/>
    <numFmt numFmtId="188" formatCode="0.0000"/>
    <numFmt numFmtId="189" formatCode="0.000000"/>
    <numFmt numFmtId="190" formatCode="0.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86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86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187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87" fontId="1" fillId="0" borderId="0" xfId="0" applyNumberFormat="1" applyFont="1" applyAlignment="1">
      <alignment horizontal="center"/>
    </xf>
    <xf numFmtId="18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7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47625</xdr:rowOff>
    </xdr:from>
    <xdr:to>
      <xdr:col>10</xdr:col>
      <xdr:colOff>0</xdr:colOff>
      <xdr:row>8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162425" y="47625"/>
          <a:ext cx="38100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Dette systemet fungerer ved at man endrer ønsket [Tot. Lipid] mM eller ønsket final volume (mL).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Dersom nye forhold mellom lipidene ønskes, må dette endres i funksjonene for kolonne G og 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Fordel: Man slipper å gjette seg fram til volumene av de forskjellige lipidene.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D4" sqref="D4"/>
    </sheetView>
  </sheetViews>
  <sheetFormatPr defaultColWidth="11.421875" defaultRowHeight="12.75"/>
  <cols>
    <col min="1" max="1" width="17.140625" style="0" customWidth="1"/>
    <col min="3" max="3" width="11.421875" style="8" customWidth="1"/>
    <col min="5" max="5" width="11.421875" style="8" customWidth="1"/>
  </cols>
  <sheetData>
    <row r="1" spans="1:4" ht="12.75">
      <c r="A1" s="1"/>
      <c r="C1" s="8" t="s">
        <v>1</v>
      </c>
      <c r="D1" t="s">
        <v>25</v>
      </c>
    </row>
    <row r="2" spans="1:4" ht="12.75">
      <c r="A2" s="1"/>
      <c r="B2" t="s">
        <v>2</v>
      </c>
      <c r="C2" s="8">
        <v>812.05</v>
      </c>
      <c r="D2">
        <v>10</v>
      </c>
    </row>
    <row r="3" spans="1:4" ht="12.75">
      <c r="A3" s="1"/>
      <c r="B3" t="s">
        <v>3</v>
      </c>
      <c r="C3" s="8">
        <v>760.09</v>
      </c>
      <c r="D3">
        <v>2.5</v>
      </c>
    </row>
    <row r="4" spans="1:3" ht="12.75">
      <c r="A4" s="1"/>
      <c r="B4" t="s">
        <v>4</v>
      </c>
      <c r="C4" s="8">
        <v>797.04</v>
      </c>
    </row>
    <row r="5" spans="1:3" ht="12.75">
      <c r="A5" s="1"/>
      <c r="B5" t="s">
        <v>5</v>
      </c>
      <c r="C5" s="8">
        <v>677.94</v>
      </c>
    </row>
    <row r="6" spans="1:3" ht="12.75">
      <c r="A6" s="1"/>
      <c r="B6" t="s">
        <v>6</v>
      </c>
      <c r="C6" s="8">
        <v>701.85</v>
      </c>
    </row>
    <row r="7" spans="1:3" ht="12.75">
      <c r="A7" s="1"/>
      <c r="B7" t="s">
        <v>15</v>
      </c>
      <c r="C7" s="8">
        <v>790.145</v>
      </c>
    </row>
    <row r="8" ht="12.75"/>
    <row r="9" ht="12.75"/>
    <row r="10" ht="12.75"/>
    <row r="11" spans="1:10" ht="12.75">
      <c r="A11" s="1"/>
      <c r="B11" s="2" t="s">
        <v>20</v>
      </c>
      <c r="C11" s="8" t="s">
        <v>22</v>
      </c>
      <c r="D11" s="3" t="s">
        <v>7</v>
      </c>
      <c r="E11" s="8" t="s">
        <v>22</v>
      </c>
      <c r="F11" s="3" t="s">
        <v>8</v>
      </c>
      <c r="G11" s="3" t="s">
        <v>9</v>
      </c>
      <c r="H11" s="3" t="s">
        <v>10</v>
      </c>
      <c r="I11" s="12"/>
      <c r="J11" s="3" t="s">
        <v>14</v>
      </c>
    </row>
    <row r="12" spans="1:10" ht="13.5" thickBot="1">
      <c r="A12" s="1"/>
      <c r="B12" s="4" t="s">
        <v>21</v>
      </c>
      <c r="C12" s="14" t="s">
        <v>23</v>
      </c>
      <c r="D12" s="5" t="s">
        <v>11</v>
      </c>
      <c r="E12" s="11" t="s">
        <v>24</v>
      </c>
      <c r="F12" s="5" t="s">
        <v>11</v>
      </c>
      <c r="G12" s="5" t="s">
        <v>12</v>
      </c>
      <c r="H12" s="5" t="s">
        <v>12</v>
      </c>
      <c r="I12" s="13" t="s">
        <v>13</v>
      </c>
      <c r="J12" s="5" t="s">
        <v>12</v>
      </c>
    </row>
    <row r="13" spans="2:10" ht="12.75">
      <c r="B13" s="2"/>
      <c r="D13" s="3"/>
      <c r="F13" s="3"/>
      <c r="G13" s="6"/>
      <c r="H13" s="6"/>
      <c r="I13" s="10"/>
      <c r="J13" s="9"/>
    </row>
    <row r="14" spans="1:10" ht="12.75">
      <c r="A14" s="1" t="s">
        <v>16</v>
      </c>
      <c r="B14" s="7">
        <v>1</v>
      </c>
      <c r="C14" s="8">
        <v>0.76</v>
      </c>
      <c r="D14" s="3">
        <f>C14*$D$3</f>
        <v>1.9</v>
      </c>
      <c r="F14" s="3"/>
      <c r="G14" s="6">
        <f>((D14/$C$3)/B14)*1000</f>
        <v>2.499703982423134</v>
      </c>
      <c r="H14" s="6">
        <f>((F14/$C$3)/B14)*1000</f>
        <v>0</v>
      </c>
      <c r="I14" s="10"/>
      <c r="J14" s="9">
        <f>SUM(G14:H14)</f>
        <v>2.499703982423134</v>
      </c>
    </row>
    <row r="15" spans="1:10" ht="12.75">
      <c r="A15" s="1" t="s">
        <v>17</v>
      </c>
      <c r="B15" s="7">
        <v>1</v>
      </c>
      <c r="C15" s="8">
        <v>0.185</v>
      </c>
      <c r="D15" s="3">
        <f>C15*$D$3</f>
        <v>0.4625</v>
      </c>
      <c r="E15" s="8">
        <v>0.15</v>
      </c>
      <c r="F15" s="3">
        <f>E15*$D$2</f>
        <v>1.5</v>
      </c>
      <c r="G15" s="6">
        <f>((D15/$C$3)/B15)*1000</f>
        <v>0.6084805746687892</v>
      </c>
      <c r="H15" s="6">
        <f>((F15/$C$2)/B15)*1000</f>
        <v>1.8471768979742627</v>
      </c>
      <c r="I15" s="10">
        <f>G15/H15</f>
        <v>0.3294111004398602</v>
      </c>
      <c r="J15" s="9">
        <f>SUM(G15:H15)</f>
        <v>2.455657472643052</v>
      </c>
    </row>
    <row r="16" spans="1:10" ht="12.75">
      <c r="A16" s="1" t="s">
        <v>18</v>
      </c>
      <c r="B16" s="7">
        <v>1</v>
      </c>
      <c r="C16" s="8">
        <v>0.38</v>
      </c>
      <c r="D16" s="3">
        <f>C16*$D$3</f>
        <v>0.95</v>
      </c>
      <c r="E16" s="8">
        <v>0.1</v>
      </c>
      <c r="F16" s="3">
        <f>E16*$D$2</f>
        <v>1</v>
      </c>
      <c r="G16" s="6">
        <f>((D16/$C$3)/B16)*1000</f>
        <v>1.249851991211567</v>
      </c>
      <c r="H16" s="6">
        <f>((F16/$C$2)/B16)*1000</f>
        <v>1.2314512653161753</v>
      </c>
      <c r="I16" s="10">
        <f>G16/H16</f>
        <v>1.014942309463353</v>
      </c>
      <c r="J16" s="9">
        <f>SUM(G16:H16)</f>
        <v>2.4813032565277426</v>
      </c>
    </row>
    <row r="17" spans="1:10" ht="12.75">
      <c r="A17" s="1" t="s">
        <v>19</v>
      </c>
      <c r="B17" s="7">
        <v>1</v>
      </c>
      <c r="C17" s="8">
        <v>0.57</v>
      </c>
      <c r="D17" s="3">
        <f>C17*$D$3</f>
        <v>1.4249999999999998</v>
      </c>
      <c r="E17" s="8">
        <v>0.051</v>
      </c>
      <c r="F17" s="3">
        <f>E17*$D$2</f>
        <v>0.51</v>
      </c>
      <c r="G17" s="6">
        <f>((D17/$C$3)/B17)*1000</f>
        <v>1.8747779868173502</v>
      </c>
      <c r="H17" s="6">
        <f>((F17/$C$2)/B17)*1000</f>
        <v>0.6280401453112493</v>
      </c>
      <c r="I17" s="10">
        <f>G17/H17</f>
        <v>2.9851244395980965</v>
      </c>
      <c r="J17" s="9">
        <f>SUM(G17:H17)</f>
        <v>2.5028181321285996</v>
      </c>
    </row>
    <row r="18" ht="12.75"/>
    <row r="19" spans="1:10" ht="12.75">
      <c r="A19" s="1" t="s">
        <v>16</v>
      </c>
      <c r="B19" s="7">
        <v>2</v>
      </c>
      <c r="C19" s="15">
        <v>1.52</v>
      </c>
      <c r="D19" s="3">
        <f>C19*$D$3</f>
        <v>3.8</v>
      </c>
      <c r="E19" s="15"/>
      <c r="F19" s="3"/>
      <c r="G19" s="6">
        <f>((D19/$C$3)/B19)*1000</f>
        <v>2.499703982423134</v>
      </c>
      <c r="H19" s="6">
        <f>((F19/$C$3)/B19)*1000</f>
        <v>0</v>
      </c>
      <c r="I19" s="10"/>
      <c r="J19" s="17">
        <f>SUM(G19:H19)</f>
        <v>2.499703982423134</v>
      </c>
    </row>
    <row r="20" spans="1:10" ht="12.75">
      <c r="A20" s="1" t="s">
        <v>17</v>
      </c>
      <c r="B20" s="7">
        <v>2</v>
      </c>
      <c r="C20" s="15">
        <v>0.37</v>
      </c>
      <c r="D20" s="3">
        <f>C20*$D$3</f>
        <v>0.925</v>
      </c>
      <c r="E20" s="15">
        <v>0.3</v>
      </c>
      <c r="F20" s="3">
        <f>E20*$D$2</f>
        <v>3</v>
      </c>
      <c r="G20" s="16">
        <f>((D20/$C$3)/B20)*1000</f>
        <v>0.6084805746687892</v>
      </c>
      <c r="H20" s="16">
        <f>((F20/$C$2)/B20)*1000</f>
        <v>1.8471768979742627</v>
      </c>
      <c r="I20" s="10">
        <f>G20/H20</f>
        <v>0.3294111004398602</v>
      </c>
      <c r="J20" s="17">
        <f>SUM(G20:H20)</f>
        <v>2.455657472643052</v>
      </c>
    </row>
    <row r="21" spans="1:10" ht="12.75">
      <c r="A21" s="1" t="s">
        <v>18</v>
      </c>
      <c r="B21" s="7">
        <v>2</v>
      </c>
      <c r="C21" s="15">
        <v>0.7</v>
      </c>
      <c r="D21" s="3">
        <f>C21*$D$3</f>
        <v>1.75</v>
      </c>
      <c r="E21" s="15">
        <v>0.2</v>
      </c>
      <c r="F21" s="3">
        <f>E21*$D$2</f>
        <v>2</v>
      </c>
      <c r="G21" s="16">
        <f>((D21/$C$3)/B21)*1000</f>
        <v>1.1511794655896013</v>
      </c>
      <c r="H21" s="16">
        <f>((F21/$C$2)/B21)*1000</f>
        <v>1.2314512653161753</v>
      </c>
      <c r="I21" s="10">
        <f>G21/H21</f>
        <v>0.9348152850320356</v>
      </c>
      <c r="J21" s="17">
        <f>SUM(G21:H21)</f>
        <v>2.3826307309057766</v>
      </c>
    </row>
    <row r="22" spans="1:10" ht="12.75">
      <c r="A22" s="1" t="s">
        <v>19</v>
      </c>
      <c r="B22" s="7">
        <v>2</v>
      </c>
      <c r="C22" s="15">
        <v>1.12</v>
      </c>
      <c r="D22" s="3">
        <f>C22*$D$3</f>
        <v>2.8000000000000003</v>
      </c>
      <c r="E22" s="15">
        <v>0.1</v>
      </c>
      <c r="F22" s="3">
        <f>E22*$D$2</f>
        <v>1</v>
      </c>
      <c r="G22" s="16">
        <f>((D22/$C$3)/B22)*1000</f>
        <v>1.8418871449433623</v>
      </c>
      <c r="H22" s="16">
        <f>((F22/$C$2)/B22)*1000</f>
        <v>0.6157256326580877</v>
      </c>
      <c r="I22" s="10">
        <f>G22/H22</f>
        <v>2.9914089121025143</v>
      </c>
      <c r="J22" s="17">
        <f>SUM(G22:H22)</f>
        <v>2.45761277760145</v>
      </c>
    </row>
    <row r="24" spans="1:10" ht="12">
      <c r="A24" s="1" t="s">
        <v>18</v>
      </c>
      <c r="B24" s="7">
        <v>2</v>
      </c>
      <c r="C24" s="15">
        <v>0.3</v>
      </c>
      <c r="D24" s="3">
        <f>C24*$D$3</f>
        <v>0.75</v>
      </c>
      <c r="E24" s="15">
        <v>0.2</v>
      </c>
      <c r="F24" s="3">
        <f>E24*$D$2</f>
        <v>2</v>
      </c>
      <c r="G24" s="16">
        <f>((D24/$C$3)/B24)*1000</f>
        <v>0.493362628109829</v>
      </c>
      <c r="H24" s="16">
        <f>((F24/$C$2)/B24)*1000</f>
        <v>1.2314512653161753</v>
      </c>
      <c r="I24" s="10">
        <f>G24/H24</f>
        <v>0.4006351221565866</v>
      </c>
      <c r="J24" s="17">
        <f>SUM(G24:H24)</f>
        <v>1.7248138934260044</v>
      </c>
    </row>
    <row r="26" spans="3:4" ht="12">
      <c r="C26" s="8" t="s">
        <v>34</v>
      </c>
      <c r="D26" t="s">
        <v>35</v>
      </c>
    </row>
    <row r="27" spans="2:4" ht="12">
      <c r="B27" t="s">
        <v>31</v>
      </c>
      <c r="C27" s="8">
        <v>677.94</v>
      </c>
      <c r="D27">
        <v>10</v>
      </c>
    </row>
    <row r="28" spans="2:3" ht="12">
      <c r="B28" t="s">
        <v>32</v>
      </c>
      <c r="C28" s="8">
        <v>688.845</v>
      </c>
    </row>
    <row r="29" spans="2:3" ht="12">
      <c r="B29" t="s">
        <v>33</v>
      </c>
      <c r="C29" s="8">
        <v>701.844</v>
      </c>
    </row>
    <row r="32" spans="2:10" ht="12">
      <c r="B32" t="s">
        <v>36</v>
      </c>
      <c r="C32" s="8" t="s">
        <v>38</v>
      </c>
      <c r="D32" t="s">
        <v>40</v>
      </c>
      <c r="E32" s="8" t="s">
        <v>42</v>
      </c>
      <c r="F32" t="s">
        <v>44</v>
      </c>
      <c r="G32" s="8" t="s">
        <v>45</v>
      </c>
      <c r="H32" t="s">
        <v>47</v>
      </c>
      <c r="J32" t="s">
        <v>49</v>
      </c>
    </row>
    <row r="33" spans="2:10" ht="12">
      <c r="B33" t="s">
        <v>37</v>
      </c>
      <c r="C33" s="8" t="s">
        <v>39</v>
      </c>
      <c r="D33" t="s">
        <v>41</v>
      </c>
      <c r="E33" s="8" t="s">
        <v>43</v>
      </c>
      <c r="F33" t="s">
        <v>41</v>
      </c>
      <c r="G33" s="8" t="s">
        <v>46</v>
      </c>
      <c r="H33" t="s">
        <v>46</v>
      </c>
      <c r="I33" s="8" t="s">
        <v>48</v>
      </c>
      <c r="J33" t="s">
        <v>46</v>
      </c>
    </row>
    <row r="34" spans="1:2" ht="12">
      <c r="A34" t="s">
        <v>28</v>
      </c>
      <c r="B34">
        <v>1</v>
      </c>
    </row>
  </sheetData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F27" sqref="F27"/>
    </sheetView>
  </sheetViews>
  <sheetFormatPr defaultColWidth="11.421875" defaultRowHeight="12.75"/>
  <cols>
    <col min="1" max="1" width="17.140625" style="0" customWidth="1"/>
    <col min="3" max="3" width="11.421875" style="8" customWidth="1"/>
    <col min="4" max="4" width="11.00390625" style="0" bestFit="1" customWidth="1"/>
    <col min="5" max="5" width="11.421875" style="8" customWidth="1"/>
  </cols>
  <sheetData>
    <row r="1" spans="1:4" ht="12">
      <c r="A1" s="1"/>
      <c r="C1" s="8" t="s">
        <v>1</v>
      </c>
      <c r="D1" t="s">
        <v>25</v>
      </c>
    </row>
    <row r="2" ht="12">
      <c r="A2" s="1"/>
    </row>
    <row r="3" spans="1:4" ht="12">
      <c r="A3" s="1"/>
      <c r="B3" t="s">
        <v>27</v>
      </c>
      <c r="C3" s="8">
        <v>677.94</v>
      </c>
      <c r="D3">
        <v>50</v>
      </c>
    </row>
    <row r="4" spans="1:4" ht="12">
      <c r="A4" s="1"/>
      <c r="B4" t="s">
        <v>30</v>
      </c>
      <c r="C4" s="8">
        <v>688.845</v>
      </c>
      <c r="D4">
        <v>10</v>
      </c>
    </row>
    <row r="5" spans="1:4" ht="12">
      <c r="A5" s="1"/>
      <c r="B5" t="s">
        <v>6</v>
      </c>
      <c r="C5" s="8">
        <v>701.844</v>
      </c>
      <c r="D5">
        <v>10</v>
      </c>
    </row>
    <row r="6" spans="1:4" ht="12">
      <c r="A6" s="1"/>
      <c r="B6" t="s">
        <v>58</v>
      </c>
      <c r="C6" s="8">
        <v>770.12</v>
      </c>
      <c r="D6">
        <v>10</v>
      </c>
    </row>
    <row r="7" spans="1:4" ht="12">
      <c r="A7" s="1"/>
      <c r="B7" t="s">
        <v>64</v>
      </c>
      <c r="C7" s="8">
        <v>760.076</v>
      </c>
      <c r="D7">
        <v>10</v>
      </c>
    </row>
    <row r="8" spans="2:4" ht="12">
      <c r="B8" t="s">
        <v>65</v>
      </c>
      <c r="C8" s="8">
        <v>783.988</v>
      </c>
      <c r="D8">
        <v>10</v>
      </c>
    </row>
    <row r="11" spans="1:10" ht="12">
      <c r="A11" s="1"/>
      <c r="B11" s="2" t="s">
        <v>20</v>
      </c>
      <c r="C11" s="8" t="s">
        <v>22</v>
      </c>
      <c r="D11" s="3" t="s">
        <v>7</v>
      </c>
      <c r="E11" s="8" t="s">
        <v>22</v>
      </c>
      <c r="F11" s="3" t="s">
        <v>8</v>
      </c>
      <c r="G11" s="3" t="s">
        <v>9</v>
      </c>
      <c r="H11" s="3" t="s">
        <v>10</v>
      </c>
      <c r="I11" s="12"/>
      <c r="J11" s="3" t="s">
        <v>14</v>
      </c>
    </row>
    <row r="12" spans="1:10" ht="12.75" thickBot="1">
      <c r="A12" s="1"/>
      <c r="B12" s="4" t="s">
        <v>21</v>
      </c>
      <c r="C12" s="14" t="s">
        <v>23</v>
      </c>
      <c r="D12" s="5" t="s">
        <v>11</v>
      </c>
      <c r="E12" s="11" t="s">
        <v>24</v>
      </c>
      <c r="F12" s="5" t="s">
        <v>11</v>
      </c>
      <c r="G12" s="5" t="s">
        <v>12</v>
      </c>
      <c r="H12" s="5" t="s">
        <v>12</v>
      </c>
      <c r="I12" s="13" t="s">
        <v>13</v>
      </c>
      <c r="J12" s="5" t="s">
        <v>12</v>
      </c>
    </row>
    <row r="13" spans="1:10" ht="12">
      <c r="A13" s="1" t="s">
        <v>28</v>
      </c>
      <c r="B13" s="7">
        <v>1</v>
      </c>
      <c r="C13" s="19">
        <f aca="true" t="shared" si="0" ref="C13:C19">(D13/$D$3)</f>
        <v>0.038506</v>
      </c>
      <c r="D13" s="16">
        <f>(($C$6*(G22*B22)))/1000</f>
        <v>1.9253</v>
      </c>
      <c r="E13" s="19"/>
      <c r="F13" s="3"/>
      <c r="G13" s="16">
        <f>J13</f>
        <v>2.5</v>
      </c>
      <c r="H13" s="6"/>
      <c r="I13" s="10" t="s">
        <v>26</v>
      </c>
      <c r="J13" s="17">
        <v>2.5</v>
      </c>
    </row>
    <row r="14" spans="1:10" ht="12">
      <c r="A14" s="1" t="s">
        <v>50</v>
      </c>
      <c r="B14" s="7">
        <v>1</v>
      </c>
      <c r="C14" s="19">
        <f t="shared" si="0"/>
        <v>0.008474250000000001</v>
      </c>
      <c r="D14" s="16">
        <f>(($C$3*(G14*B14)))/1000</f>
        <v>0.42371250000000005</v>
      </c>
      <c r="E14" s="19">
        <f aca="true" t="shared" si="1" ref="E14:E19">(F14/$D$5)</f>
        <v>0.13159574999999998</v>
      </c>
      <c r="F14" s="16">
        <f>H14*C5*B14/1000</f>
        <v>1.3159575</v>
      </c>
      <c r="G14" s="16">
        <f>(J14/4)*1</f>
        <v>0.625</v>
      </c>
      <c r="H14" s="16">
        <f>(J14/4)*3</f>
        <v>1.875</v>
      </c>
      <c r="I14" s="10">
        <f aca="true" t="shared" si="2" ref="I14:I19">G14/H14</f>
        <v>0.3333333333333333</v>
      </c>
      <c r="J14" s="17">
        <v>2.5</v>
      </c>
    </row>
    <row r="15" spans="1:10" ht="12">
      <c r="A15" s="1" t="s">
        <v>51</v>
      </c>
      <c r="B15" s="7">
        <v>1</v>
      </c>
      <c r="C15" s="19">
        <f t="shared" si="0"/>
        <v>0.016948500000000002</v>
      </c>
      <c r="D15" s="16">
        <f>(($C$3*(G15*B15)))/1000</f>
        <v>0.8474250000000001</v>
      </c>
      <c r="E15" s="19">
        <f t="shared" si="1"/>
        <v>0.08773050000000002</v>
      </c>
      <c r="F15" s="16">
        <f>H15*C5*B15/1000</f>
        <v>0.8773050000000001</v>
      </c>
      <c r="G15" s="16">
        <f>J15/2</f>
        <v>1.25</v>
      </c>
      <c r="H15" s="16">
        <f>J15/2</f>
        <v>1.25</v>
      </c>
      <c r="I15" s="10">
        <f t="shared" si="2"/>
        <v>1</v>
      </c>
      <c r="J15" s="17">
        <v>2.5</v>
      </c>
    </row>
    <row r="16" spans="1:10" ht="12">
      <c r="A16" s="1" t="s">
        <v>52</v>
      </c>
      <c r="B16" s="7">
        <v>1</v>
      </c>
      <c r="C16" s="19">
        <f t="shared" si="0"/>
        <v>0.02542275</v>
      </c>
      <c r="D16" s="16">
        <f>(($C$3*(G16*B16)))/1000</f>
        <v>1.2711375</v>
      </c>
      <c r="E16" s="19">
        <f t="shared" si="1"/>
        <v>0.04386525000000001</v>
      </c>
      <c r="F16" s="16">
        <f>H16*C5*B16/1000</f>
        <v>0.43865250000000006</v>
      </c>
      <c r="G16" s="16">
        <f>(J16/4)*3</f>
        <v>1.875</v>
      </c>
      <c r="H16" s="16">
        <f>(J16/4)*1</f>
        <v>0.625</v>
      </c>
      <c r="I16" s="10">
        <f t="shared" si="2"/>
        <v>3</v>
      </c>
      <c r="J16" s="17">
        <v>2.5</v>
      </c>
    </row>
    <row r="17" spans="1:11" ht="12">
      <c r="A17" s="1" t="s">
        <v>54</v>
      </c>
      <c r="B17" s="25">
        <v>1</v>
      </c>
      <c r="C17" s="20">
        <f t="shared" si="0"/>
        <v>0.008474250000000001</v>
      </c>
      <c r="D17" s="29">
        <f>G17*C3*B17/1000</f>
        <v>0.42371250000000005</v>
      </c>
      <c r="E17" s="19">
        <f t="shared" si="1"/>
        <v>0.12915843750000003</v>
      </c>
      <c r="F17" s="29">
        <f>H17*C4*B17/1000</f>
        <v>1.2915843750000002</v>
      </c>
      <c r="G17" s="22">
        <f>J17/4</f>
        <v>0.625</v>
      </c>
      <c r="H17" s="22">
        <f>(J17/4)*3</f>
        <v>1.875</v>
      </c>
      <c r="I17" s="28">
        <f t="shared" si="2"/>
        <v>0.3333333333333333</v>
      </c>
      <c r="J17" s="26">
        <v>2.5</v>
      </c>
      <c r="K17" s="18"/>
    </row>
    <row r="18" spans="1:11" ht="12">
      <c r="A18" s="21" t="s">
        <v>29</v>
      </c>
      <c r="B18" s="22">
        <v>1</v>
      </c>
      <c r="C18" s="23">
        <f t="shared" si="0"/>
        <v>0.016948500000000002</v>
      </c>
      <c r="D18" s="20">
        <f>G18*C3*B18/1000</f>
        <v>0.8474250000000001</v>
      </c>
      <c r="E18" s="19">
        <f t="shared" si="1"/>
        <v>0.086105625</v>
      </c>
      <c r="F18" s="29">
        <f>H18*C4*B18/1000</f>
        <v>0.8610562500000001</v>
      </c>
      <c r="G18" s="20">
        <f>J18/2</f>
        <v>1.25</v>
      </c>
      <c r="H18" s="27">
        <f>J18/2</f>
        <v>1.25</v>
      </c>
      <c r="I18" s="24">
        <f t="shared" si="2"/>
        <v>1</v>
      </c>
      <c r="J18" s="24">
        <v>2.5</v>
      </c>
      <c r="K18" s="18"/>
    </row>
    <row r="19" spans="1:11" ht="12">
      <c r="A19" s="21" t="s">
        <v>53</v>
      </c>
      <c r="B19" s="22">
        <v>1</v>
      </c>
      <c r="C19" s="23">
        <f t="shared" si="0"/>
        <v>0.02542275</v>
      </c>
      <c r="D19" s="20">
        <f>G19*C3*B19/1000</f>
        <v>1.2711375</v>
      </c>
      <c r="E19" s="19">
        <f t="shared" si="1"/>
        <v>0.0430528125</v>
      </c>
      <c r="F19" s="29">
        <f>H19*C4*B19/1000</f>
        <v>0.43052812500000004</v>
      </c>
      <c r="G19" s="20">
        <f>(J19/4)*3</f>
        <v>1.875</v>
      </c>
      <c r="H19" s="20">
        <f>(J19/4)</f>
        <v>0.625</v>
      </c>
      <c r="I19" s="24">
        <f t="shared" si="2"/>
        <v>3</v>
      </c>
      <c r="J19" s="24">
        <v>2.5</v>
      </c>
      <c r="K19" s="18"/>
    </row>
    <row r="20" spans="1:11" ht="12">
      <c r="A20" s="21" t="s">
        <v>60</v>
      </c>
      <c r="B20" s="22">
        <v>1</v>
      </c>
      <c r="C20" s="23">
        <f>D20/D5</f>
        <v>0.17546100000000003</v>
      </c>
      <c r="D20" s="20">
        <f>C5*(G20/B20)/1000</f>
        <v>1.7546100000000002</v>
      </c>
      <c r="E20" s="23"/>
      <c r="F20" s="20"/>
      <c r="G20" s="20">
        <v>2.5</v>
      </c>
      <c r="H20" s="20"/>
      <c r="I20" s="24"/>
      <c r="J20" s="24">
        <v>2.5</v>
      </c>
      <c r="K20" s="18"/>
    </row>
    <row r="21" spans="1:11" ht="12">
      <c r="A21" s="21" t="s">
        <v>61</v>
      </c>
      <c r="B21" s="22">
        <v>1</v>
      </c>
      <c r="C21" s="23"/>
      <c r="D21" s="20">
        <f>C4*G21/B21/1000</f>
        <v>1.7221125000000002</v>
      </c>
      <c r="E21" s="23"/>
      <c r="F21" s="20"/>
      <c r="G21" s="20">
        <v>2.5</v>
      </c>
      <c r="H21" s="20"/>
      <c r="I21" s="24"/>
      <c r="J21" s="24">
        <v>2.5</v>
      </c>
      <c r="K21" s="18"/>
    </row>
    <row r="22" spans="1:10" ht="12">
      <c r="A22" s="21" t="s">
        <v>57</v>
      </c>
      <c r="B22" s="22">
        <v>1</v>
      </c>
      <c r="C22" s="23">
        <f>D22/D6</f>
        <v>0.19253</v>
      </c>
      <c r="D22" s="20">
        <f>(($C$6*(G22*B22)))/1000</f>
        <v>1.9253</v>
      </c>
      <c r="E22" s="23"/>
      <c r="F22" s="20"/>
      <c r="G22" s="20">
        <v>2.5</v>
      </c>
      <c r="H22" s="20"/>
      <c r="I22" s="24"/>
      <c r="J22" s="24">
        <v>2.5</v>
      </c>
    </row>
    <row r="23" spans="1:10" ht="12">
      <c r="A23" s="32" t="s">
        <v>59</v>
      </c>
      <c r="B23" s="33">
        <v>1</v>
      </c>
      <c r="C23" s="22">
        <f>(D23/$D$6)</f>
        <v>0.096265</v>
      </c>
      <c r="D23" s="18">
        <f>(($C$6*(G23*B23)))/1000</f>
        <v>0.96265</v>
      </c>
      <c r="E23" s="22">
        <f>(F23/$D$5)</f>
        <v>0.08773050000000002</v>
      </c>
      <c r="F23" s="18">
        <f>H23*C5*B23/1000</f>
        <v>0.8773050000000001</v>
      </c>
      <c r="G23" s="34">
        <v>1.25</v>
      </c>
      <c r="H23" s="18">
        <v>1.25</v>
      </c>
      <c r="I23" s="18"/>
      <c r="J23" s="35">
        <v>2.5</v>
      </c>
    </row>
    <row r="24" spans="1:10" ht="12">
      <c r="A24" s="32" t="s">
        <v>62</v>
      </c>
      <c r="B24" s="33">
        <v>1</v>
      </c>
      <c r="C24" s="22">
        <f>D24/D6</f>
        <v>0.096265</v>
      </c>
      <c r="D24" s="18">
        <f>(($C$6*(G23*B23)))/1000</f>
        <v>0.96265</v>
      </c>
      <c r="E24" s="22">
        <f>F24/D4</f>
        <v>0.086105625</v>
      </c>
      <c r="F24" s="18">
        <f>H24*C4*B24/1000</f>
        <v>0.8610562500000001</v>
      </c>
      <c r="G24" s="34">
        <v>1.25</v>
      </c>
      <c r="H24" s="18">
        <v>1.25</v>
      </c>
      <c r="I24" s="18"/>
      <c r="J24" s="35">
        <v>2.5</v>
      </c>
    </row>
    <row r="25" spans="1:10" ht="12">
      <c r="A25" s="32" t="s">
        <v>63</v>
      </c>
      <c r="B25" s="33">
        <v>1</v>
      </c>
      <c r="C25" s="22">
        <f>D25/D7</f>
        <v>0.190019</v>
      </c>
      <c r="D25" s="18">
        <f>(($C$7*(G25*B25)))/1000</f>
        <v>1.90019</v>
      </c>
      <c r="E25" s="22"/>
      <c r="F25" s="18"/>
      <c r="G25" s="34">
        <v>2.5</v>
      </c>
      <c r="H25" s="18"/>
      <c r="I25" s="18"/>
      <c r="J25" s="35">
        <v>2.5</v>
      </c>
    </row>
    <row r="26" spans="1:10" ht="12">
      <c r="A26" s="32" t="s">
        <v>66</v>
      </c>
      <c r="B26" s="33">
        <v>1</v>
      </c>
      <c r="C26" s="22">
        <f>D26/D7</f>
        <v>0.0950095</v>
      </c>
      <c r="D26" s="18">
        <f>(($C$7*(G26*B26)))/1000</f>
        <v>0.950095</v>
      </c>
      <c r="E26" s="22"/>
      <c r="F26" s="18">
        <f>H26*C8*B26/1000</f>
        <v>0.9799850000000001</v>
      </c>
      <c r="G26" s="34">
        <v>1.25</v>
      </c>
      <c r="H26" s="18">
        <v>1.25</v>
      </c>
      <c r="I26" s="18"/>
      <c r="J26" s="35">
        <v>2.2</v>
      </c>
    </row>
    <row r="27" spans="1:10" ht="12">
      <c r="A27" s="32"/>
      <c r="B27" s="18"/>
      <c r="C27" s="22"/>
      <c r="D27" s="18"/>
      <c r="E27" s="22"/>
      <c r="F27" s="18"/>
      <c r="G27" s="18"/>
      <c r="H27" s="18"/>
      <c r="I27" s="18"/>
      <c r="J27" s="18"/>
    </row>
    <row r="28" spans="1:10" ht="12">
      <c r="A28" s="18"/>
      <c r="B28" s="18" t="s">
        <v>55</v>
      </c>
      <c r="C28" s="31">
        <f>D13+D14+D15+D16+D17+D18+D19</f>
        <v>7.00985</v>
      </c>
      <c r="D28" s="18"/>
      <c r="E28" s="22"/>
      <c r="F28" s="18"/>
      <c r="G28" s="18"/>
      <c r="H28" s="18"/>
      <c r="I28" s="18"/>
      <c r="J28" s="18"/>
    </row>
    <row r="29" spans="2:3" ht="12">
      <c r="B29" t="s">
        <v>56</v>
      </c>
      <c r="C29" s="30">
        <f>F14+F15+F16</f>
        <v>2.631915</v>
      </c>
    </row>
    <row r="30" spans="2:3" ht="12">
      <c r="B30" t="s">
        <v>0</v>
      </c>
      <c r="C30" s="30">
        <f>F17+F18+F19</f>
        <v>2.58316875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IT-avd, 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Halskau</dc:creator>
  <cp:keywords/>
  <dc:description/>
  <cp:lastModifiedBy>Anne-Sophie Schillinger</cp:lastModifiedBy>
  <dcterms:created xsi:type="dcterms:W3CDTF">2007-10-09T14:30:23Z</dcterms:created>
  <dcterms:modified xsi:type="dcterms:W3CDTF">2011-09-06T08:13:24Z</dcterms:modified>
  <cp:category/>
  <cp:version/>
  <cp:contentType/>
  <cp:contentStatus/>
</cp:coreProperties>
</file>